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W:\Railroad Financial and Employment Filings\2018\Fuel\1Q\"/>
    </mc:Choice>
  </mc:AlternateContent>
  <xr:revisionPtr revIDLastSave="0" documentId="13_ncr:1_{D0335D43-34E6-4443-B3D1-8B0722AE4B7B}" xr6:coauthVersionLast="31" xr6:coauthVersionMax="31" xr10:uidLastSave="{00000000-0000-0000-0000-000000000000}"/>
  <bookViews>
    <workbookView xWindow="13815" yWindow="150" windowWidth="14985" windowHeight="12045" tabRatio="428" xr2:uid="{00000000-000D-0000-FFFF-FFFF00000000}"/>
  </bookViews>
  <sheets>
    <sheet name="INPUT" sheetId="6" r:id="rId1"/>
    <sheet name="Output" sheetId="1" r:id="rId2"/>
  </sheets>
  <calcPr calcId="179017"/>
</workbook>
</file>

<file path=xl/calcChain.xml><?xml version="1.0" encoding="utf-8"?>
<calcChain xmlns="http://schemas.openxmlformats.org/spreadsheetml/2006/main">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7" i="1"/>
  <c r="C6"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<sst xmlns="http://schemas.openxmlformats.org/spreadsheetml/2006/main" count="84" uniqueCount="48">
  <si>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</si>
  <si>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</si>
  <si>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</si>
  <si>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</si>
  <si>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</si>
  <si>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</si>
  <si>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</si>
  <si>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</si>
  <si>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</si>
  <si>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</si>
  <si>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</si>
  <si>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</si>
  <si>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</si>
  <si>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</si>
  <si>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</si>
  <si>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</si>
  <si>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</si>
  <si>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</si>
  <si>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</si>
  <si>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</si>
  <si>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</si>
  <si>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</si>
  <si>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</si>
  <si>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</si>
  <si>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</si>
  <si>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</si>
  <si>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</si>
  <si>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</si>
  <si>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</si>
  <si>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</si>
  <si>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</si>
  <si>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</si>
  <si>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</si>
  <si>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</si>
  <si>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</si>
  <si>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</si>
  <si>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</si>
  <si>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</si>
  <si>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</si>
  <si>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</si>
  <si>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</si>
  <si>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</si>
  <si>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</si>
  <si>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</si>
  <si>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</si>
  <si>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</si>
  <si>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CSX Transportation Inc.'s quarter ended on March 31, 2017.</t>
  </si>
  <si>
    <t>CSX Transportation Inc.'s quarter ended on March 31,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</si>
</sst>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0" xfId="2" applyFont="1" applyFill="1" applyAlignment="1">
      <alignment horizontal="center" vertic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tabSelected="1" topLeftCell="A4" zoomScale="115" zoomScaleNormal="115" workbookViewId="0">
      <selection activeCell="C10" sqref="C10"/>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38</v>
      </c>
      <c r="B1" s="10"/>
      <c r="C1" s="43" t="s">
        <v>47</v>
      </c>
      <c r="D1" s="43"/>
      <c r="E1" s="43"/>
      <c r="F1" s="43"/>
      <c r="G1" s="10"/>
    </row>
    <row r="2" spans="1:36" ht="30" customHeight="1" x14ac:dyDescent="0.2">
      <c r="A2" s="27" t="s">
        <v>28</v>
      </c>
      <c r="B2" s="10"/>
      <c r="C2" s="43" t="s">
        <v>46</v>
      </c>
      <c r="D2" s="43"/>
      <c r="E2" s="43"/>
      <c r="F2" s="43"/>
      <c r="G2" s="10"/>
    </row>
    <row r="3" spans="1:36" x14ac:dyDescent="0.2">
      <c r="A3" s="24">
        <v>2018</v>
      </c>
    </row>
    <row r="4" spans="1:36" ht="12" thickBot="1" x14ac:dyDescent="0.25">
      <c r="A4" s="36">
        <f>A3-1</f>
        <v>2017</v>
      </c>
    </row>
    <row r="5" spans="1:36" s="8" customFormat="1" ht="13.5" thickBot="1" x14ac:dyDescent="0.25">
      <c r="A5"/>
      <c r="B5" s="44" t="s">
        <v>18</v>
      </c>
      <c r="C5" s="45"/>
      <c r="D5" s="45"/>
      <c r="E5" s="45"/>
      <c r="F5" s="46"/>
      <c r="G5" s="37" t="s">
        <v>19</v>
      </c>
      <c r="H5" s="38"/>
      <c r="I5" s="38"/>
      <c r="J5" s="38"/>
      <c r="K5" s="39"/>
      <c r="L5" s="40" t="s">
        <v>33</v>
      </c>
      <c r="M5" s="41"/>
      <c r="N5" s="41"/>
      <c r="O5" s="41"/>
      <c r="P5" s="42"/>
      <c r="Q5" s="44" t="s">
        <v>20</v>
      </c>
      <c r="R5" s="45"/>
      <c r="S5" s="45"/>
      <c r="T5" s="45"/>
      <c r="U5" s="46"/>
      <c r="V5" s="37" t="s">
        <v>21</v>
      </c>
      <c r="W5" s="38"/>
      <c r="X5" s="38"/>
      <c r="Y5" s="38"/>
      <c r="Z5" s="39"/>
      <c r="AA5" s="40" t="s">
        <v>34</v>
      </c>
      <c r="AB5" s="41"/>
      <c r="AC5" s="41"/>
      <c r="AD5" s="41"/>
      <c r="AE5" s="42"/>
      <c r="AF5" s="40" t="s">
        <v>22</v>
      </c>
      <c r="AG5" s="41"/>
      <c r="AH5" s="41"/>
      <c r="AI5" s="41"/>
      <c r="AJ5" s="42"/>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32" customFormat="1" x14ac:dyDescent="0.2">
      <c r="A18" s="28" t="s">
        <v>28</v>
      </c>
      <c r="B18" s="29">
        <v>614568</v>
      </c>
      <c r="C18" s="30">
        <v>353042</v>
      </c>
      <c r="D18" s="30">
        <v>29146</v>
      </c>
      <c r="E18" s="30">
        <v>193194</v>
      </c>
      <c r="F18" s="31">
        <v>130</v>
      </c>
      <c r="G18" s="29">
        <v>213367.55649000002</v>
      </c>
      <c r="H18" s="30">
        <v>123580</v>
      </c>
      <c r="I18" s="30">
        <v>822.70898000002489</v>
      </c>
      <c r="J18" s="30">
        <v>85131</v>
      </c>
      <c r="K18" s="31">
        <v>252</v>
      </c>
      <c r="L18" s="29">
        <v>61000</v>
      </c>
      <c r="M18" s="30">
        <v>33493</v>
      </c>
      <c r="N18" s="30">
        <v>-2084</v>
      </c>
      <c r="O18" s="30">
        <v>13533</v>
      </c>
      <c r="P18" s="31">
        <v>989</v>
      </c>
      <c r="Q18" s="29">
        <v>29544</v>
      </c>
      <c r="R18" s="30">
        <v>16878</v>
      </c>
      <c r="S18" s="30">
        <v>2638</v>
      </c>
      <c r="T18" s="30">
        <v>11453</v>
      </c>
      <c r="U18" s="31">
        <v>3518</v>
      </c>
      <c r="V18" s="29">
        <v>216685</v>
      </c>
      <c r="W18" s="30">
        <v>125554</v>
      </c>
      <c r="X18" s="30">
        <v>18562</v>
      </c>
      <c r="Y18" s="30">
        <v>80072</v>
      </c>
      <c r="Z18" s="31">
        <v>145</v>
      </c>
      <c r="AA18" s="29">
        <v>28707.012999999999</v>
      </c>
      <c r="AB18" s="30">
        <v>16070.56828</v>
      </c>
      <c r="AC18" s="30">
        <v>3715</v>
      </c>
      <c r="AD18" s="30">
        <v>705.59699999999998</v>
      </c>
      <c r="AE18" s="31">
        <v>169</v>
      </c>
      <c r="AF18" s="29">
        <v>460180</v>
      </c>
      <c r="AG18" s="30">
        <v>263571</v>
      </c>
      <c r="AH18" s="30">
        <v>29388</v>
      </c>
      <c r="AI18" s="30">
        <v>211692</v>
      </c>
      <c r="AJ18" s="31">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10" customFormat="1" x14ac:dyDescent="0.2">
      <c r="A20" s="9" t="s">
        <v>37</v>
      </c>
      <c r="B20" s="18">
        <v>605904</v>
      </c>
      <c r="C20" s="16">
        <v>350055</v>
      </c>
      <c r="D20" s="16">
        <v>18102</v>
      </c>
      <c r="E20" s="16">
        <v>199685</v>
      </c>
      <c r="F20" s="20">
        <v>75</v>
      </c>
      <c r="G20" s="18">
        <v>201781</v>
      </c>
      <c r="H20" s="16">
        <v>107867</v>
      </c>
      <c r="I20" s="16">
        <v>7430</v>
      </c>
      <c r="J20" s="16">
        <v>83216</v>
      </c>
      <c r="K20" s="20">
        <v>318</v>
      </c>
      <c r="L20" s="18">
        <v>63715</v>
      </c>
      <c r="M20" s="16">
        <v>36447</v>
      </c>
      <c r="N20" s="16">
        <v>-159</v>
      </c>
      <c r="O20" s="16">
        <v>14280</v>
      </c>
      <c r="P20" s="20">
        <v>803</v>
      </c>
      <c r="Q20" s="18">
        <v>30012</v>
      </c>
      <c r="R20" s="16">
        <v>17342</v>
      </c>
      <c r="S20" s="16">
        <v>-204</v>
      </c>
      <c r="T20" s="16">
        <v>12501</v>
      </c>
      <c r="U20" s="20">
        <v>4163</v>
      </c>
      <c r="V20" s="18">
        <v>202715</v>
      </c>
      <c r="W20" s="16">
        <v>117035</v>
      </c>
      <c r="X20" s="16">
        <v>7903</v>
      </c>
      <c r="Y20" s="16">
        <v>83991</v>
      </c>
      <c r="Z20" s="20">
        <v>127</v>
      </c>
      <c r="AA20" s="18">
        <v>27518.171999999999</v>
      </c>
      <c r="AB20" s="16">
        <v>15219</v>
      </c>
      <c r="AC20" s="16">
        <v>-708</v>
      </c>
      <c r="AD20" s="16">
        <v>4360.4319999999998</v>
      </c>
      <c r="AE20" s="20">
        <v>972.37633599999992</v>
      </c>
      <c r="AF20" s="18">
        <v>449705.26535999333</v>
      </c>
      <c r="AG20" s="16">
        <v>255052.48309465582</v>
      </c>
      <c r="AH20" s="16">
        <v>15927.026729993324</v>
      </c>
      <c r="AI20" s="16">
        <v>226993.13878000001</v>
      </c>
      <c r="AJ20" s="20">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36893</v>
      </c>
      <c r="AB21" s="16">
        <v>17449</v>
      </c>
      <c r="AC21" s="16">
        <v>9375</v>
      </c>
      <c r="AD21" s="16">
        <v>13559</v>
      </c>
      <c r="AE21" s="20">
        <v>5089</v>
      </c>
      <c r="AF21" s="18">
        <v>546967</v>
      </c>
      <c r="AG21" s="16">
        <v>270656</v>
      </c>
      <c r="AH21" s="16">
        <v>97262</v>
      </c>
      <c r="AI21" s="16">
        <v>293595</v>
      </c>
      <c r="AJ21" s="20">
        <v>24723</v>
      </c>
    </row>
    <row r="22" spans="1:36" s="26" customFormat="1" x14ac:dyDescent="0.2">
      <c r="A22" s="11" t="s">
        <v>38</v>
      </c>
      <c r="B22" s="19">
        <v>778679</v>
      </c>
      <c r="C22" s="17">
        <v>369310</v>
      </c>
      <c r="D22" s="17">
        <v>26257</v>
      </c>
      <c r="E22" s="17">
        <v>302806</v>
      </c>
      <c r="F22" s="21">
        <v>262</v>
      </c>
      <c r="G22" s="19">
        <v>248781</v>
      </c>
      <c r="H22" s="17">
        <v>115480</v>
      </c>
      <c r="I22" s="17">
        <v>10375</v>
      </c>
      <c r="J22" s="17">
        <v>133546</v>
      </c>
      <c r="K22" s="21">
        <v>307</v>
      </c>
      <c r="L22" s="19">
        <v>76492</v>
      </c>
      <c r="M22" s="17">
        <v>35186</v>
      </c>
      <c r="N22" s="17">
        <v>-3315</v>
      </c>
      <c r="O22" s="17">
        <v>27876</v>
      </c>
      <c r="P22" s="21">
        <v>2294</v>
      </c>
      <c r="Q22" s="19">
        <v>34924</v>
      </c>
      <c r="R22" s="17">
        <v>16797</v>
      </c>
      <c r="S22" s="17">
        <v>958</v>
      </c>
      <c r="T22" s="17">
        <v>18064</v>
      </c>
      <c r="U22" s="21">
        <v>3932</v>
      </c>
      <c r="V22" s="19">
        <v>270208</v>
      </c>
      <c r="W22" s="17">
        <v>129752</v>
      </c>
      <c r="X22" s="17">
        <v>27013</v>
      </c>
      <c r="Y22" s="17">
        <v>130702</v>
      </c>
      <c r="Z22" s="21">
        <v>351</v>
      </c>
      <c r="AA22" s="19">
        <v>38449</v>
      </c>
      <c r="AB22" s="17">
        <v>17380</v>
      </c>
      <c r="AC22" s="17">
        <v>3753</v>
      </c>
      <c r="AD22" s="17">
        <v>18118.599999999999</v>
      </c>
      <c r="AE22" s="21">
        <v>7803.4</v>
      </c>
      <c r="AF22" s="19">
        <v>588919</v>
      </c>
      <c r="AG22" s="17">
        <v>276985</v>
      </c>
      <c r="AH22" s="17">
        <v>41952</v>
      </c>
      <c r="AI22" s="17">
        <v>353068</v>
      </c>
      <c r="AJ22" s="21">
        <v>33621</v>
      </c>
    </row>
    <row r="23" spans="1:36" x14ac:dyDescent="0.2">
      <c r="A23" s="9" t="s">
        <v>39</v>
      </c>
      <c r="B23" s="18"/>
      <c r="C23" s="16"/>
      <c r="D23" s="16"/>
      <c r="E23" s="16"/>
      <c r="F23" s="20"/>
      <c r="G23" s="18"/>
      <c r="H23" s="16"/>
      <c r="I23" s="16"/>
      <c r="J23" s="16"/>
      <c r="K23" s="20"/>
      <c r="L23" s="18"/>
      <c r="M23" s="16"/>
      <c r="N23" s="16"/>
      <c r="O23" s="16"/>
      <c r="P23" s="20"/>
      <c r="Q23" s="18"/>
      <c r="R23" s="16"/>
      <c r="S23" s="16"/>
      <c r="T23" s="16"/>
      <c r="U23" s="20"/>
      <c r="V23" s="18"/>
      <c r="W23" s="16"/>
      <c r="X23" s="16"/>
      <c r="Y23" s="16"/>
      <c r="Z23" s="20"/>
      <c r="AA23" s="18"/>
      <c r="AB23" s="16"/>
      <c r="AC23" s="16"/>
      <c r="AD23" s="16"/>
      <c r="AE23" s="20"/>
      <c r="AF23" s="18"/>
      <c r="AG23" s="16"/>
      <c r="AH23" s="16"/>
      <c r="AI23" s="16"/>
      <c r="AJ23" s="20"/>
    </row>
    <row r="24" spans="1:36" x14ac:dyDescent="0.2">
      <c r="A24" s="9" t="s">
        <v>40</v>
      </c>
      <c r="B24" s="18"/>
      <c r="C24" s="16"/>
      <c r="D24" s="16"/>
      <c r="E24" s="16"/>
      <c r="F24" s="20"/>
      <c r="G24" s="18"/>
      <c r="H24" s="16"/>
      <c r="I24" s="16"/>
      <c r="J24" s="16"/>
      <c r="K24" s="20"/>
      <c r="L24" s="18"/>
      <c r="M24" s="16"/>
      <c r="N24" s="16"/>
      <c r="O24" s="16"/>
      <c r="P24" s="20"/>
      <c r="Q24" s="18"/>
      <c r="R24" s="16"/>
      <c r="S24" s="16"/>
      <c r="T24" s="16"/>
      <c r="U24" s="20"/>
      <c r="V24" s="18"/>
      <c r="W24" s="16"/>
      <c r="X24" s="16"/>
      <c r="Y24" s="16"/>
      <c r="Z24" s="20"/>
      <c r="AA24" s="18"/>
      <c r="AB24" s="16"/>
      <c r="AC24" s="16"/>
      <c r="AD24" s="16"/>
      <c r="AE24" s="20"/>
      <c r="AF24" s="18"/>
      <c r="AG24" s="16"/>
      <c r="AH24" s="16"/>
      <c r="AI24" s="16"/>
      <c r="AJ24" s="20"/>
    </row>
    <row r="25" spans="1:36" x14ac:dyDescent="0.2">
      <c r="A25" s="9" t="s">
        <v>41</v>
      </c>
      <c r="B25" s="18"/>
      <c r="C25" s="16"/>
      <c r="D25" s="16"/>
      <c r="E25" s="16"/>
      <c r="F25" s="20"/>
      <c r="G25" s="18"/>
      <c r="H25" s="16"/>
      <c r="I25" s="16"/>
      <c r="J25" s="16"/>
      <c r="K25" s="20"/>
      <c r="L25" s="18"/>
      <c r="M25" s="16"/>
      <c r="N25" s="16"/>
      <c r="O25" s="16"/>
      <c r="P25" s="20"/>
      <c r="Q25" s="18"/>
      <c r="R25" s="16"/>
      <c r="S25" s="16"/>
      <c r="T25" s="16"/>
      <c r="U25" s="20"/>
      <c r="V25" s="18"/>
      <c r="W25" s="16"/>
      <c r="X25" s="16"/>
      <c r="Y25" s="16"/>
      <c r="Z25" s="20"/>
      <c r="AA25" s="18"/>
      <c r="AB25" s="16"/>
      <c r="AC25" s="16"/>
      <c r="AD25" s="16"/>
      <c r="AE25" s="20"/>
      <c r="AF25" s="18"/>
      <c r="AG25" s="16"/>
      <c r="AH25" s="16"/>
      <c r="AI25" s="16"/>
      <c r="AJ25" s="20"/>
    </row>
    <row r="26" spans="1:36" x14ac:dyDescent="0.2">
      <c r="A26" s="9" t="s">
        <v>42</v>
      </c>
      <c r="B26" s="18"/>
      <c r="C26" s="16"/>
      <c r="D26" s="16"/>
      <c r="E26" s="16"/>
      <c r="F26" s="20"/>
      <c r="G26" s="18"/>
      <c r="H26" s="16"/>
      <c r="I26" s="16"/>
      <c r="J26" s="16"/>
      <c r="K26" s="20"/>
      <c r="L26" s="18"/>
      <c r="M26" s="16"/>
      <c r="N26" s="16"/>
      <c r="O26" s="16"/>
      <c r="P26" s="20"/>
      <c r="Q26" s="18"/>
      <c r="R26" s="16"/>
      <c r="S26" s="16"/>
      <c r="T26" s="16"/>
      <c r="U26" s="20"/>
      <c r="V26" s="18"/>
      <c r="W26" s="16"/>
      <c r="X26" s="16"/>
      <c r="Y26" s="16"/>
      <c r="Z26" s="20"/>
      <c r="AA26" s="18"/>
      <c r="AB26" s="16"/>
      <c r="AC26" s="16"/>
      <c r="AD26" s="16"/>
      <c r="AE26" s="20"/>
      <c r="AF26" s="18"/>
      <c r="AG26" s="16"/>
      <c r="AH26" s="16"/>
      <c r="AI26" s="16"/>
      <c r="AJ26" s="20"/>
    </row>
    <row r="27" spans="1:36" x14ac:dyDescent="0.2">
      <c r="A27" s="9" t="s">
        <v>43</v>
      </c>
      <c r="B27" s="18"/>
      <c r="C27" s="16"/>
      <c r="D27" s="16"/>
      <c r="E27" s="16"/>
      <c r="F27" s="20"/>
      <c r="G27" s="18"/>
      <c r="H27" s="16"/>
      <c r="I27" s="16"/>
      <c r="J27" s="16"/>
      <c r="K27" s="20"/>
      <c r="L27" s="18"/>
      <c r="M27" s="16"/>
      <c r="N27" s="16"/>
      <c r="O27" s="16"/>
      <c r="P27" s="20"/>
      <c r="Q27" s="18"/>
      <c r="R27" s="16"/>
      <c r="S27" s="16"/>
      <c r="T27" s="16"/>
      <c r="U27" s="20"/>
      <c r="V27" s="18"/>
      <c r="W27" s="16"/>
      <c r="X27" s="16"/>
      <c r="Y27" s="16"/>
      <c r="Z27" s="20"/>
      <c r="AA27" s="18"/>
      <c r="AB27" s="16"/>
      <c r="AC27" s="16"/>
      <c r="AD27" s="16"/>
      <c r="AE27" s="20"/>
      <c r="AF27" s="18"/>
      <c r="AG27" s="16"/>
      <c r="AH27" s="16"/>
      <c r="AI27" s="16"/>
      <c r="AJ27" s="20"/>
    </row>
    <row r="28" spans="1:36" x14ac:dyDescent="0.2">
      <c r="A28" s="9" t="s">
        <v>44</v>
      </c>
      <c r="B28" s="18"/>
      <c r="C28" s="16"/>
      <c r="D28" s="16"/>
      <c r="E28" s="16"/>
      <c r="F28" s="20"/>
      <c r="G28" s="18"/>
      <c r="H28" s="16"/>
      <c r="I28" s="16"/>
      <c r="J28" s="16"/>
      <c r="K28" s="20"/>
      <c r="L28" s="18"/>
      <c r="M28" s="16"/>
      <c r="N28" s="16"/>
      <c r="O28" s="16"/>
      <c r="P28" s="20"/>
      <c r="Q28" s="18"/>
      <c r="R28" s="16"/>
      <c r="S28" s="16"/>
      <c r="T28" s="16"/>
      <c r="U28" s="20"/>
      <c r="V28" s="18"/>
      <c r="W28" s="16"/>
      <c r="X28" s="16"/>
      <c r="Y28" s="16"/>
      <c r="Z28" s="20"/>
      <c r="AA28" s="18"/>
      <c r="AB28" s="16"/>
      <c r="AC28" s="16"/>
      <c r="AD28" s="16"/>
      <c r="AE28" s="20"/>
      <c r="AF28" s="18"/>
      <c r="AG28" s="16"/>
      <c r="AH28" s="16"/>
      <c r="AI28" s="16"/>
      <c r="AJ28" s="20"/>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workbookViewId="0">
      <selection activeCell="M4" sqref="M4"/>
    </sheetView>
  </sheetViews>
  <sheetFormatPr defaultRowHeight="12.75" x14ac:dyDescent="0.2"/>
  <cols>
    <col min="1" max="1" width="33.83203125" style="1" customWidth="1"/>
    <col min="2" max="2" width="20" style="1" customWidth="1"/>
    <col min="3" max="3" width="17.5" style="35" customWidth="1"/>
    <col min="4" max="4" width="17.83203125" style="35" customWidth="1"/>
    <col min="5" max="5" width="16.6640625" style="1" customWidth="1"/>
    <col min="6" max="6" width="20.5" style="35"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f>
        <v>QUARTER ENDED MARCH 31 2018</v>
      </c>
      <c r="C3" s="33" t="s">
        <v>2</v>
      </c>
      <c r="D3" s="33" t="s">
        <v>3</v>
      </c>
      <c r="E3" s="4" t="s">
        <v>4</v>
      </c>
      <c r="F3" s="33" t="s">
        <v>5</v>
      </c>
      <c r="G3" s="4" t="s">
        <v>6</v>
      </c>
    </row>
    <row r="4" spans="1:7" ht="27.95" customHeight="1" x14ac:dyDescent="0.2">
      <c r="A4" s="47" t="s">
        <v>7</v>
      </c>
      <c r="B4" s="3">
        <f>INPUT!A3</f>
        <v>2018</v>
      </c>
      <c r="C4" s="34">
        <f>VLOOKUP(INPUT!$A$1,INPUT!$A$5:$AJ$51,2,FALSE)</f>
        <v>778679</v>
      </c>
      <c r="D4" s="34">
        <f>VLOOKUP(INPUT!$A$1,INPUT!$A$5:$AJ$51,3,FALSE)</f>
        <v>369310</v>
      </c>
      <c r="E4" s="25">
        <f>VLOOKUP(INPUT!$A$1,INPUT!$A$5:$AJ$51,4,FALSE)</f>
        <v>26257</v>
      </c>
      <c r="F4" s="34">
        <f>VLOOKUP(INPUT!$A$1,INPUT!$A$5:$AJ$51,5,FALSE)</f>
        <v>302806</v>
      </c>
      <c r="G4" s="23">
        <f>VLOOKUP(INPUT!$A$1,INPUT!$A$5:$AJ$51,6,FALSE)</f>
        <v>262</v>
      </c>
    </row>
    <row r="5" spans="1:7" ht="27.95" customHeight="1" x14ac:dyDescent="0.2">
      <c r="A5" s="48"/>
      <c r="B5" s="3">
        <f>INPUT!A4</f>
        <v>2017</v>
      </c>
      <c r="C5" s="34">
        <f>VLOOKUP(INPUT!$A$2,INPUT!$A$5:$AJ$51,2,FALSE)</f>
        <v>614568</v>
      </c>
      <c r="D5" s="34">
        <f>VLOOKUP(INPUT!$A$2,INPUT!$A$5:$AJ$51,3,FALSE)</f>
        <v>353042</v>
      </c>
      <c r="E5" s="25">
        <f>VLOOKUP(INPUT!$A$2,INPUT!$A$5:$AJ$51,4,FALSE)</f>
        <v>29146</v>
      </c>
      <c r="F5" s="34">
        <f>VLOOKUP(INPUT!$A$2,INPUT!$A$5:$AJ$51,5,FALSE)</f>
        <v>193194</v>
      </c>
      <c r="G5" s="23">
        <f>VLOOKUP(INPUT!$A$2,INPUT!$A$5:$AJ$51,6,FALSE)</f>
        <v>130</v>
      </c>
    </row>
    <row r="6" spans="1:7" ht="27.95" customHeight="1" x14ac:dyDescent="0.2">
      <c r="A6" s="50" t="s">
        <v>19</v>
      </c>
      <c r="B6" s="3">
        <f>$B$4</f>
        <v>2018</v>
      </c>
      <c r="C6" s="34">
        <f>VLOOKUP(INPUT!$A$1,INPUT!$A$5:$AJ$51,7,FALSE)</f>
        <v>248781</v>
      </c>
      <c r="D6" s="34">
        <f>VLOOKUP(INPUT!$A$1,INPUT!$A$5:$AJ$51,8,FALSE)</f>
        <v>115480</v>
      </c>
      <c r="E6" s="25">
        <f>VLOOKUP(INPUT!$A$1,INPUT!$A$5:$AJ$51,9,FALSE)</f>
        <v>10375</v>
      </c>
      <c r="F6" s="34">
        <f>VLOOKUP(INPUT!$A$1,INPUT!$A$5:$AJ$51,10,FALSE)</f>
        <v>133546</v>
      </c>
      <c r="G6" s="23">
        <f>VLOOKUP(INPUT!$A$1,INPUT!$A$5:$AJ$51,11,FALSE)</f>
        <v>307</v>
      </c>
    </row>
    <row r="7" spans="1:7" ht="27.95" customHeight="1" x14ac:dyDescent="0.2">
      <c r="A7" s="51"/>
      <c r="B7" s="3">
        <f>$B$5</f>
        <v>2017</v>
      </c>
      <c r="C7" s="34">
        <f>VLOOKUP(INPUT!$A$2,INPUT!$A$5:$AJ$51,7,FALSE)</f>
        <v>213367.55649000002</v>
      </c>
      <c r="D7" s="34">
        <f>VLOOKUP(INPUT!$A$2,INPUT!$A$5:$AJ$51,8,FALSE)</f>
        <v>123580</v>
      </c>
      <c r="E7" s="25">
        <f>VLOOKUP(INPUT!$A$2,INPUT!$A$5:$AJ$51,9,FALSE)</f>
        <v>822.70898000002489</v>
      </c>
      <c r="F7" s="34">
        <f>VLOOKUP(INPUT!$A$2,INPUT!$A$5:$AJ$51,10,FALSE)</f>
        <v>85131</v>
      </c>
      <c r="G7" s="23">
        <f>VLOOKUP(INPUT!$A$2,INPUT!$A$5:$AJ$51,11,FALSE)</f>
        <v>252</v>
      </c>
    </row>
    <row r="8" spans="1:7" ht="27.95" customHeight="1" x14ac:dyDescent="0.2">
      <c r="A8" s="47" t="s">
        <v>8</v>
      </c>
      <c r="B8" s="3">
        <f>$B$4</f>
        <v>2018</v>
      </c>
      <c r="C8" s="34">
        <f>VLOOKUP(INPUT!$A$1,INPUT!$A$5:$AJ$51,12,FALSE)</f>
        <v>76492</v>
      </c>
      <c r="D8" s="34">
        <f>VLOOKUP(INPUT!$A$1,INPUT!$A$5:$AJ$51,13,FALSE)</f>
        <v>35186</v>
      </c>
      <c r="E8" s="25">
        <f>VLOOKUP(INPUT!$A$1,INPUT!$A$5:$AJ$51,14,FALSE)</f>
        <v>-3315</v>
      </c>
      <c r="F8" s="34">
        <f>VLOOKUP(INPUT!$A$1,INPUT!$A$5:$AJ$51,15,FALSE)</f>
        <v>27876</v>
      </c>
      <c r="G8" s="23">
        <f>VLOOKUP(INPUT!$A$1,INPUT!$A$5:$AJ$51,16,FALSE)</f>
        <v>2294</v>
      </c>
    </row>
    <row r="9" spans="1:7" ht="27.95" customHeight="1" x14ac:dyDescent="0.2">
      <c r="A9" s="48"/>
      <c r="B9" s="3">
        <f>$B$5</f>
        <v>2017</v>
      </c>
      <c r="C9" s="34">
        <f>VLOOKUP(INPUT!$A$2,INPUT!$A$5:$AJ$51,12,FALSE)</f>
        <v>61000</v>
      </c>
      <c r="D9" s="34">
        <f>VLOOKUP(INPUT!$A$2,INPUT!$A$5:$AJ$51,13,FALSE)</f>
        <v>33493</v>
      </c>
      <c r="E9" s="25">
        <f>VLOOKUP(INPUT!$A$2,INPUT!$A$5:$AJ$51,14,FALSE)</f>
        <v>-2084</v>
      </c>
      <c r="F9" s="34">
        <f>VLOOKUP(INPUT!$A$2,INPUT!$A$5:$AJ$51,15,FALSE)</f>
        <v>13533</v>
      </c>
      <c r="G9" s="23">
        <f>VLOOKUP(INPUT!$A$2,INPUT!$A$5:$AJ$51,16,FALSE)</f>
        <v>989</v>
      </c>
    </row>
    <row r="10" spans="1:7" ht="27.95" customHeight="1" x14ac:dyDescent="0.2">
      <c r="A10" s="47" t="s">
        <v>9</v>
      </c>
      <c r="B10" s="3">
        <f>$B$4</f>
        <v>2018</v>
      </c>
      <c r="C10" s="34">
        <f>VLOOKUP(INPUT!$A$1,INPUT!$A$5:$AJ$51,17,FALSE)</f>
        <v>34924</v>
      </c>
      <c r="D10" s="34">
        <f>VLOOKUP(INPUT!$A$1,INPUT!$A$5:$AJ$51,18,FALSE)</f>
        <v>16797</v>
      </c>
      <c r="E10" s="25">
        <f>VLOOKUP(INPUT!$A$1,INPUT!$A$5:$AJ$51,19,FALSE)</f>
        <v>958</v>
      </c>
      <c r="F10" s="34">
        <f>VLOOKUP(INPUT!$A$1,INPUT!$A$5:$AJ$51,20,FALSE)</f>
        <v>18064</v>
      </c>
      <c r="G10" s="23">
        <f>VLOOKUP(INPUT!$A$1,INPUT!$A$5:$AJ$51,21,FALSE)</f>
        <v>3932</v>
      </c>
    </row>
    <row r="11" spans="1:7" ht="27.95" customHeight="1" x14ac:dyDescent="0.2">
      <c r="A11" s="48"/>
      <c r="B11" s="3">
        <f>$B$5</f>
        <v>2017</v>
      </c>
      <c r="C11" s="34">
        <f>VLOOKUP(INPUT!$A$2,INPUT!$A$5:$AJ$51,17,FALSE)</f>
        <v>29544</v>
      </c>
      <c r="D11" s="34">
        <f>VLOOKUP(INPUT!$A$2,INPUT!$A$5:$AJ$51,18,FALSE)</f>
        <v>16878</v>
      </c>
      <c r="E11" s="25">
        <f>VLOOKUP(INPUT!$A$2,INPUT!$A$5:$AJ$51,19,FALSE)</f>
        <v>2638</v>
      </c>
      <c r="F11" s="34">
        <f>VLOOKUP(INPUT!$A$2,INPUT!$A$5:$AJ$51,20,FALSE)</f>
        <v>11453</v>
      </c>
      <c r="G11" s="23">
        <f>VLOOKUP(INPUT!$A$2,INPUT!$A$5:$AJ$51,21,FALSE)</f>
        <v>3518</v>
      </c>
    </row>
    <row r="12" spans="1:7" ht="27.95" customHeight="1" x14ac:dyDescent="0.2">
      <c r="A12" s="47" t="s">
        <v>10</v>
      </c>
      <c r="B12" s="3">
        <f>$B$4</f>
        <v>2018</v>
      </c>
      <c r="C12" s="34">
        <f>VLOOKUP(INPUT!$A$1,INPUT!$A$5:$AJ$51,22,FALSE)</f>
        <v>270208</v>
      </c>
      <c r="D12" s="34">
        <f>VLOOKUP(INPUT!$A$1,INPUT!$A$5:$AJ$51,23,FALSE)</f>
        <v>129752</v>
      </c>
      <c r="E12" s="25">
        <f>VLOOKUP(INPUT!$A$1,INPUT!$A$5:$AJ$51,24,FALSE)</f>
        <v>27013</v>
      </c>
      <c r="F12" s="34">
        <f>VLOOKUP(INPUT!$A$1,INPUT!$A$5:$AJ$51,25,FALSE)</f>
        <v>130702</v>
      </c>
      <c r="G12" s="23">
        <f>VLOOKUP(INPUT!$A$1,INPUT!$A$5:$AJ$51,26,FALSE)</f>
        <v>351</v>
      </c>
    </row>
    <row r="13" spans="1:7" ht="27.95" customHeight="1" x14ac:dyDescent="0.2">
      <c r="A13" s="48"/>
      <c r="B13" s="3">
        <f>$B$5</f>
        <v>2017</v>
      </c>
      <c r="C13" s="34">
        <f>VLOOKUP(INPUT!$A$2,INPUT!$A$5:$AJ$51,22,FALSE)</f>
        <v>216685</v>
      </c>
      <c r="D13" s="34">
        <f>VLOOKUP(INPUT!$A$2,INPUT!$A$5:$AJ$51,23,FALSE)</f>
        <v>125554</v>
      </c>
      <c r="E13" s="25">
        <f>VLOOKUP(INPUT!$A$2,INPUT!$A$5:$AJ$51,24,FALSE)</f>
        <v>18562</v>
      </c>
      <c r="F13" s="34">
        <f>VLOOKUP(INPUT!$A$2,INPUT!$A$5:$AJ$51,25,FALSE)</f>
        <v>80072</v>
      </c>
      <c r="G13" s="23">
        <f>VLOOKUP(INPUT!$A$2,INPUT!$A$5:$AJ$51,26,FALSE)</f>
        <v>145</v>
      </c>
    </row>
    <row r="14" spans="1:7" ht="27.95" customHeight="1" x14ac:dyDescent="0.2">
      <c r="A14" s="47" t="s">
        <v>11</v>
      </c>
      <c r="B14" s="3">
        <f>$B$4</f>
        <v>2018</v>
      </c>
      <c r="C14" s="34">
        <f>VLOOKUP(INPUT!$A$1,INPUT!$A$5:$AJ$51,27,FALSE)</f>
        <v>38449</v>
      </c>
      <c r="D14" s="34">
        <f>VLOOKUP(INPUT!$A$1,INPUT!$A$5:$AJ$51,28,FALSE)</f>
        <v>17380</v>
      </c>
      <c r="E14" s="25">
        <f>VLOOKUP(INPUT!$A$1,INPUT!$A$5:$AJ$51,29,FALSE)</f>
        <v>3753</v>
      </c>
      <c r="F14" s="34">
        <f>VLOOKUP(INPUT!$A$1,INPUT!$A$5:$AJ$51,30,FALSE)</f>
        <v>18118.599999999999</v>
      </c>
      <c r="G14" s="23">
        <f>VLOOKUP(INPUT!$A$1,INPUT!$A$5:$AJ$51,31,FALSE)</f>
        <v>7803.4</v>
      </c>
    </row>
    <row r="15" spans="1:7" ht="27.95" customHeight="1" x14ac:dyDescent="0.2">
      <c r="A15" s="48"/>
      <c r="B15" s="3">
        <f>$B$5</f>
        <v>2017</v>
      </c>
      <c r="C15" s="34">
        <f>VLOOKUP(INPUT!$A$2,INPUT!$A$5:$AJ$51,27,FALSE)</f>
        <v>28707.012999999999</v>
      </c>
      <c r="D15" s="34">
        <f>VLOOKUP(INPUT!$A$2,INPUT!$A$5:$AJ$51,28,FALSE)</f>
        <v>16070.56828</v>
      </c>
      <c r="E15" s="25">
        <f>VLOOKUP(INPUT!$A$2,INPUT!$A$5:$AJ$51,29,FALSE)</f>
        <v>3715</v>
      </c>
      <c r="F15" s="34">
        <f>VLOOKUP(INPUT!$A$2,INPUT!$A$5:$AJ$51,30,FALSE)</f>
        <v>705.59699999999998</v>
      </c>
      <c r="G15" s="23">
        <f>VLOOKUP(INPUT!$A$2,INPUT!$A$5:$AJ$51,31,FALSE)</f>
        <v>169</v>
      </c>
    </row>
    <row r="16" spans="1:7" ht="27.95" customHeight="1" x14ac:dyDescent="0.2">
      <c r="A16" s="47" t="s">
        <v>12</v>
      </c>
      <c r="B16" s="3">
        <f>$B$4</f>
        <v>2018</v>
      </c>
      <c r="C16" s="34">
        <f>VLOOKUP(INPUT!$A$1,INPUT!$A$5:$AJ$51,32,FALSE)</f>
        <v>588919</v>
      </c>
      <c r="D16" s="34">
        <f>VLOOKUP(INPUT!$A$1,INPUT!$A$5:$AJ$51,33,FALSE)</f>
        <v>276985</v>
      </c>
      <c r="E16" s="25">
        <f>VLOOKUP(INPUT!$A$1,INPUT!$A$5:$AJ$51,34,FALSE)</f>
        <v>41952</v>
      </c>
      <c r="F16" s="34">
        <f>VLOOKUP(INPUT!$A$1,INPUT!$A$5:$AJ$51,35,FALSE)</f>
        <v>353068</v>
      </c>
      <c r="G16" s="23">
        <f>VLOOKUP(INPUT!$A$1,INPUT!$A$5:$AJ$51,36,FALSE)</f>
        <v>33621</v>
      </c>
    </row>
    <row r="17" spans="1:7" ht="27.95" customHeight="1" x14ac:dyDescent="0.2">
      <c r="A17" s="48"/>
      <c r="B17" s="3">
        <f>$B$5</f>
        <v>2017</v>
      </c>
      <c r="C17" s="23">
        <f>VLOOKUP(INPUT!$A$2,INPUT!$A$5:$AJ$51,32,FALSE)</f>
        <v>460180</v>
      </c>
      <c r="D17" s="23">
        <f>VLOOKUP(INPUT!$A$2,INPUT!$A$5:$AJ$51,33,FALSE)</f>
        <v>263571</v>
      </c>
      <c r="E17" s="23">
        <f>VLOOKUP(INPUT!$A$2,INPUT!$A$5:$AJ$51,34,FALSE)</f>
        <v>29388</v>
      </c>
      <c r="F17" s="23">
        <f>VLOOKUP(INPUT!$A$2,INPUT!$A$5:$AJ$51,35,FALSE)</f>
        <v>211692</v>
      </c>
      <c r="G17" s="23">
        <f>VLOOKUP(INPUT!$A$2,INPUT!$A$5:$AJ$51,36,FALSE)</f>
        <v>16889</v>
      </c>
    </row>
    <row r="18" spans="1:7" x14ac:dyDescent="0.2">
      <c r="C18" s="1"/>
      <c r="D18" s="1"/>
      <c r="F18" s="1"/>
    </row>
    <row r="19" spans="1:7" ht="15" x14ac:dyDescent="0.2">
      <c r="A19" s="5"/>
      <c r="C19" s="1"/>
      <c r="D19" s="1"/>
      <c r="F19" s="1"/>
    </row>
    <row r="20" spans="1:7" ht="15" x14ac:dyDescent="0.2">
      <c r="A20" s="5"/>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2018-05-01T13:49:20Z</cp:lastPrinted>
  <dcterms:created xsi:type="dcterms:W3CDTF">2013-02-13T08:02:04Z</dcterms:created>
  <dcterms:modified xsi:type="dcterms:W3CDTF">2018-05-01T13:49:50Z</dcterms:modified>
</cp:coreProperties>
</file>